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0245" yWindow="-195" windowWidth="17325" windowHeight="12480"/>
  </bookViews>
  <sheets>
    <sheet name="Лист 1" sheetId="28" r:id="rId1"/>
  </sheets>
  <definedNames>
    <definedName name="_xlnm.Print_Titles" localSheetId="0">'Лист 1'!$14:$16</definedName>
    <definedName name="_xlnm.Print_Area" localSheetId="0">'Лист 1'!$A$1:$M$73</definedName>
  </definedNames>
  <calcPr calcId="124519"/>
</workbook>
</file>

<file path=xl/calcChain.xml><?xml version="1.0" encoding="utf-8"?>
<calcChain xmlns="http://schemas.openxmlformats.org/spreadsheetml/2006/main">
  <c r="I45" i="28"/>
  <c r="I44" s="1"/>
  <c r="L18"/>
  <c r="L19"/>
  <c r="L22"/>
  <c r="L23"/>
  <c r="L24"/>
  <c r="L25"/>
  <c r="L26"/>
  <c r="L27"/>
  <c r="L32"/>
  <c r="L21" s="1"/>
  <c r="L37"/>
  <c r="L40"/>
  <c r="L42"/>
  <c r="L44"/>
  <c r="L50"/>
  <c r="L52"/>
  <c r="L54"/>
  <c r="I35"/>
  <c r="I53"/>
  <c r="I43"/>
  <c r="I34"/>
  <c r="I33"/>
  <c r="J19"/>
  <c r="K19"/>
  <c r="J40"/>
  <c r="K40"/>
  <c r="I40"/>
  <c r="J24"/>
  <c r="K24"/>
  <c r="J23"/>
  <c r="K23"/>
  <c r="J22"/>
  <c r="K22"/>
  <c r="J32"/>
  <c r="J21" s="1"/>
  <c r="K32"/>
  <c r="K20" s="1"/>
  <c r="I19" l="1"/>
  <c r="L29"/>
  <c r="K21"/>
  <c r="L20"/>
  <c r="L17" s="1"/>
  <c r="L28" s="1"/>
  <c r="I32"/>
  <c r="I20" s="1"/>
  <c r="J20"/>
  <c r="K29"/>
  <c r="J29"/>
  <c r="G18"/>
  <c r="I18"/>
  <c r="J18"/>
  <c r="K18"/>
  <c r="K17" s="1"/>
  <c r="H31"/>
  <c r="H18" s="1"/>
  <c r="H46"/>
  <c r="H45"/>
  <c r="H43"/>
  <c r="H68"/>
  <c r="H67"/>
  <c r="H66"/>
  <c r="H65"/>
  <c r="H64"/>
  <c r="H63"/>
  <c r="H61"/>
  <c r="H60"/>
  <c r="H59"/>
  <c r="H58"/>
  <c r="H57"/>
  <c r="H56"/>
  <c r="H55"/>
  <c r="H30"/>
  <c r="H53"/>
  <c r="H52" s="1"/>
  <c r="I52"/>
  <c r="J52"/>
  <c r="K52"/>
  <c r="H62"/>
  <c r="H36"/>
  <c r="G46"/>
  <c r="G19" s="1"/>
  <c r="G36"/>
  <c r="G30"/>
  <c r="G53"/>
  <c r="G52" s="1"/>
  <c r="G43"/>
  <c r="G54"/>
  <c r="G37"/>
  <c r="G23"/>
  <c r="I21" l="1"/>
  <c r="I29"/>
  <c r="J17"/>
  <c r="G20"/>
  <c r="G17" s="1"/>
  <c r="H19"/>
  <c r="H29"/>
  <c r="G21"/>
  <c r="H21"/>
  <c r="H20"/>
  <c r="I17"/>
  <c r="H22"/>
  <c r="G22"/>
  <c r="J44"/>
  <c r="K44"/>
  <c r="I37"/>
  <c r="J37"/>
  <c r="K37"/>
  <c r="G27"/>
  <c r="H27"/>
  <c r="I27"/>
  <c r="J27"/>
  <c r="K27"/>
  <c r="G26"/>
  <c r="H26"/>
  <c r="I26"/>
  <c r="J26"/>
  <c r="K26"/>
  <c r="G25"/>
  <c r="H25"/>
  <c r="I25"/>
  <c r="J25"/>
  <c r="K25"/>
  <c r="G24"/>
  <c r="H24"/>
  <c r="I24"/>
  <c r="H23"/>
  <c r="I23"/>
  <c r="I22"/>
  <c r="H17" l="1"/>
  <c r="G28"/>
  <c r="K28"/>
  <c r="J28"/>
  <c r="I28"/>
  <c r="H54"/>
  <c r="I54"/>
  <c r="J54"/>
  <c r="K54"/>
  <c r="H28" l="1"/>
  <c r="G29"/>
  <c r="K50"/>
  <c r="J50"/>
  <c r="I50"/>
  <c r="H50"/>
  <c r="G50"/>
  <c r="H44"/>
  <c r="K42"/>
  <c r="J42"/>
  <c r="I42"/>
  <c r="H42"/>
  <c r="H37"/>
  <c r="G42" l="1"/>
  <c r="G44"/>
</calcChain>
</file>

<file path=xl/sharedStrings.xml><?xml version="1.0" encoding="utf-8"?>
<sst xmlns="http://schemas.openxmlformats.org/spreadsheetml/2006/main" count="171" uniqueCount="106">
  <si>
    <t>Ответственный исполнитель, соисполнители</t>
  </si>
  <si>
    <t>Код бюджетной классификации &lt;2&gt;</t>
  </si>
  <si>
    <t>ГРБС</t>
  </si>
  <si>
    <t>Рз Пр</t>
  </si>
  <si>
    <t>ЦСР</t>
  </si>
  <si>
    <t>ВР</t>
  </si>
  <si>
    <t>X</t>
  </si>
  <si>
    <t>х</t>
  </si>
  <si>
    <t>Управление финансов и экономики</t>
  </si>
  <si>
    <t>Процентные платежи за обслуживание государственных займов и кредитов</t>
  </si>
  <si>
    <t>Управление образования</t>
  </si>
  <si>
    <t>0111</t>
  </si>
  <si>
    <t>0106</t>
  </si>
  <si>
    <t>0113</t>
  </si>
  <si>
    <t>0705</t>
  </si>
  <si>
    <t>Обеспечение деятельности МКУ "Усть-Абаканская районная правовая служба"</t>
  </si>
  <si>
    <t xml:space="preserve">Управление ЖКХ и строительства </t>
  </si>
  <si>
    <t xml:space="preserve">Наименование муниципальной программы, основные мероприятия </t>
  </si>
  <si>
    <t>0104</t>
  </si>
  <si>
    <t>«Повышение эффективности управления муниципальными финансами Усть-Абаканского района»</t>
  </si>
  <si>
    <t>42007 S1178</t>
  </si>
  <si>
    <t>42007 71178</t>
  </si>
  <si>
    <t>42001 00000</t>
  </si>
  <si>
    <t>Обеспечение деятельности финансового органа</t>
  </si>
  <si>
    <t xml:space="preserve">                                                               </t>
  </si>
  <si>
    <t xml:space="preserve">Формирование резервного фонда органов местного самоуправления    </t>
  </si>
  <si>
    <t xml:space="preserve">Дотации на выравнивание бюджетной обеспеченности поселений.    </t>
  </si>
  <si>
    <t>Иные межбюджетные трансферты на поддержку мер по обеспечению сбалансированности бюджетов поселений.</t>
  </si>
  <si>
    <t>УКМПСТ</t>
  </si>
  <si>
    <t>Администрация района</t>
  </si>
  <si>
    <t>РЕСУРСНОЕ ОБЕСПЕЧЕНИЕ</t>
  </si>
  <si>
    <t>реализации муниципальной программы</t>
  </si>
  <si>
    <t>Администрация района                     (Республиканский бюджет РХ)</t>
  </si>
  <si>
    <t xml:space="preserve">1. Повышение квалификации  муниципальных служащих администрации Усть-Абаканского района и поселений Усть-Абаканского района;                                                                                   2. Переподготовка лиц, замещающих муниципальные должности (Глав сель/поссоветов)                               </t>
  </si>
  <si>
    <t xml:space="preserve">Районный бюджет </t>
  </si>
  <si>
    <t>Всего по муниципальной программе,                                                             в том числе:</t>
  </si>
  <si>
    <t>Приложение 3</t>
  </si>
  <si>
    <t>к текстовой части муниципальной программы</t>
  </si>
  <si>
    <t xml:space="preserve">Субвенции на осуществление государственных полномочий по образованию и обеспечению деятельности комиссий по делам несовершеннолетних и защите их прав.  </t>
  </si>
  <si>
    <t xml:space="preserve">Субвенции на осуществление государственных полномочий по созданию, организации и обеспечению деятельности административных комиссий муниципальных образований         </t>
  </si>
  <si>
    <t xml:space="preserve">Субвенции на осуществление государственного полномочия по определению перечня должностных лиц, уполномоченных составлять протоколы об административных правонарушениях,                       </t>
  </si>
  <si>
    <t>Муниципальная программа «Повышение эффективности управления муниципальными финансами Усть-Абаканского района»</t>
  </si>
  <si>
    <t xml:space="preserve">Основное мероприятие 1. Осуществление муниципальных функций в финансовой сфере </t>
  </si>
  <si>
    <t>Мероприятие 1.1. Органы местного самоуправления</t>
  </si>
  <si>
    <t>Основное мероприятие 2. Выравнивание бюджетной обеспеченности и обеспечение сбалансированности бюджетов муниципальных образований Усть-Абаканского района</t>
  </si>
  <si>
    <t>Мероприятие 2.1. Дотации на выравнивание бюджетной обеспеченности поселений</t>
  </si>
  <si>
    <t>Мероприятие 2.2. Иные межбюджетные трансферты на поддержку мер по обеспечению сбалансированности бюджетов поселений</t>
  </si>
  <si>
    <t>Основное мероприятие 3. Реализация государственной политики в сфере государственных закупок</t>
  </si>
  <si>
    <t>Мероприятие 3.1. Обеспечение деятельности подведомственных учреждений (обеспечение деятельности МКУ "Усть-Абаканская районная правовая служба")</t>
  </si>
  <si>
    <t>Мероприятие 4.1. Осуществление государственных полномочий по образованию и обеспечению деятельности комиссий по делам несовершеннолетних и защите их прав</t>
  </si>
  <si>
    <t>Мероприятие 4.2. Осуществление государственных полномочий по созданию, организации и обеспечению деятельности административных комиссий муниципальных образований</t>
  </si>
  <si>
    <t>Основное мероприятие 5. Своевременное исполнение долговых обязательств</t>
  </si>
  <si>
    <t>Мероприятие 5.1. Процентные платежи за обслуживание государственных займов и кредитов</t>
  </si>
  <si>
    <t>Основные направления реализации</t>
  </si>
  <si>
    <t>Основное мероприятие 4. Финансовое обеспечение переданных органам местного самоуправления полномочий</t>
  </si>
  <si>
    <t>Управление сельского хозяйства</t>
  </si>
  <si>
    <t xml:space="preserve">                                          Н.А. Потылицына </t>
  </si>
  <si>
    <t>Основное мероприятие 7. Повышение эффективности деятельности органов местного самоуправления</t>
  </si>
  <si>
    <t>Основное мероприятие 6. Финансовое обеспечение расходных обязательств поселений на решение вопросов местного значения</t>
  </si>
  <si>
    <t>Мероприятие 6.1. Иные межбюджетные трансферты бюджетам поселений на финансовое обеспечение расходных обязательств по решению вопросов местного значения</t>
  </si>
  <si>
    <t>Обеспечение софинансирования социально-значимых проектов поселений; дополнительная финансовая помощь поселениям.</t>
  </si>
  <si>
    <t>Мероприятие 7.1. Дополнительное профессиональное образование муниципальных служащих и глав муниципальных образований</t>
  </si>
  <si>
    <t>Мероприятие 7.2. Дополнительное профессиональное образование муниципальных служащих и глав муниципальных образований (софинансирование)</t>
  </si>
  <si>
    <t>Управление финансов и экономики                 (федеральный бюджет)</t>
  </si>
  <si>
    <t>Поощрение соответствующих муниципальных управленческих команд, способствовавших достижению Республикой Хакасии в 2023 году значений (уровней) показателей для оценки эффективности деятельности высших должностных лиц субъектов Российской Федерации и деятельности исполнительных органов субьектов Российской Федерации</t>
  </si>
  <si>
    <t>Мероприятие 1.2. Поощрение соответствующих муниципальных управленческих команд, способствовавших достижению Республикой Хакасии в 2023 году значений (уровней) показателей для оценки эффективности деятельности высших должностных лиц субъектов Российской Федерации и деятельности исполнительных органов субьектов Российской Федерации, источником финансового обеспечения которых является дотация (грант) из федерального бюджета</t>
  </si>
  <si>
    <t xml:space="preserve">Республиканский бюджет </t>
  </si>
  <si>
    <t>Федеральный бюджет</t>
  </si>
  <si>
    <t>Мероприятие 1.3. Органы местного самоуправления</t>
  </si>
  <si>
    <t>Мероприятие 1.3.1.Фонд оплаты труда муниципальных служащих</t>
  </si>
  <si>
    <t>Мероприятие 1.3.3. Содержание органов местного самоуправления</t>
  </si>
  <si>
    <t>Мероприятие 1.4. Резервный фонд органов исполнительной власти местного самоуправления</t>
  </si>
  <si>
    <t>Мероприятие 4.4. Осуществление государственного полномочия по определению перечня должностных лиц, уполномоченных составлять протоколы об административных правонарушениях</t>
  </si>
  <si>
    <t>Мероприятие 4.3. Осуществление полномочий по расчету и предоставлению дотаций бюджетам поселений</t>
  </si>
  <si>
    <t>Субвенции на осуществление  полномочий  по расчету и предоставлению дотаций бюджетам поселений</t>
  </si>
  <si>
    <t>Основное мероприятие 2. Выравнивание бюджетной обеспеченности  бюджетов муниципальных образований Усть-Абаканского района</t>
  </si>
  <si>
    <t>к постановлению Администрации</t>
  </si>
  <si>
    <t xml:space="preserve">Усть-Абаканского муниципального района </t>
  </si>
  <si>
    <t>Республики Хакасия</t>
  </si>
  <si>
    <t>Мероприятие 1.3.2.Фонд оплаты труда работников, замещающих должности, не являющиеся должностями муниципальной службы</t>
  </si>
  <si>
    <t xml:space="preserve">Первый заместитель Главы АдминистрацииУсть-Абаканского муниципального района Республики Хакасия по финансам и экономике - руководитель Управления финансов и экономики Администрации
Усть-Абаканского муниципального района Республики Хакасия
</t>
  </si>
  <si>
    <t>Администрация района                     (Республиканский бюджет)</t>
  </si>
  <si>
    <t>Администрация района                  (Республиканский бюджет)</t>
  </si>
  <si>
    <t>Администрация района (Республиканский бюджет)</t>
  </si>
  <si>
    <t>Управление образования  (Республиканский бюджет)</t>
  </si>
  <si>
    <t>Управление ЖКХ и строительства  (Республиканский бюджет)</t>
  </si>
  <si>
    <t>Управление сельского хозяйства  (Республиканский бюджет)</t>
  </si>
  <si>
    <t>УИЗО</t>
  </si>
  <si>
    <t>УФиЭ</t>
  </si>
  <si>
    <t>УФиЭ                                                               (Республиканский бюджет)</t>
  </si>
  <si>
    <t>УФиЭ                                                                        (Республиканский бюджет)</t>
  </si>
  <si>
    <t>Управление финансов и экономики Администрации Усть-Абаканского муниципального района Республики Хакасия (далее-УФиЭ)</t>
  </si>
  <si>
    <t>Администрация Усть-Абаканского муниципального района Республики Хакасия (далее-Администрация района)</t>
  </si>
  <si>
    <t>Управление образования Администрации Усть-Абаканского муниципального района Республики Хакасия (далее-Управление образования)</t>
  </si>
  <si>
    <t>УКМПСТ Администрации Усть-Абаканского муниципального
района Республики Хакасия (далее-УКМПСТ)</t>
  </si>
  <si>
    <t xml:space="preserve">Управление ЖКХ и строительства Администрации Усть-Абаканского муниципального района Республики Хакасия (далее -Управление ЖКХ и строительства) </t>
  </si>
  <si>
    <t>Управление имущественных и земельных отношений Администрации Усть-Абаканского муниципального района Республики Хакасия (далее -УИЗО)</t>
  </si>
  <si>
    <t>УИЗО                                                   (Республиканский бюджет)</t>
  </si>
  <si>
    <t>Управление финансов и экономики                                                     (Республиканский бюджет)</t>
  </si>
  <si>
    <t xml:space="preserve">УКМПСТ                                                 (Республиканский бюджет) </t>
  </si>
  <si>
    <t xml:space="preserve">УФиЭ                                                             (Республиканский бюджет РХ)  </t>
  </si>
  <si>
    <t xml:space="preserve">Управление финансов и экономики                                      (Республиканский бюджет)                                   </t>
  </si>
  <si>
    <t>Объемы бюджетных ассигнований по годам, рублей</t>
  </si>
  <si>
    <t xml:space="preserve">Приложение </t>
  </si>
  <si>
    <t>Управление сельского хозяйства Администрации Усть-Абаканского  муниципального района Республики Хакасия (далее-Управление сельского хозяйства)</t>
  </si>
  <si>
    <t>от 11.02.2026    № 68 - п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</si>
</sst>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u/>
      <sz val="12"/>
      <color theme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85">
    <xf numFmtId="0" fontId="0" fillId="0" borderId="0" xfId="0"/>
    <xf numFmtId="0" fontId="3" fillId="2" borderId="0" xfId="0" applyFont="1" applyFill="1"/>
    <xf numFmtId="49" fontId="3" fillId="2" borderId="0" xfId="0" applyNumberFormat="1" applyFont="1" applyFill="1"/>
    <xf numFmtId="4" fontId="3" fillId="2" borderId="0" xfId="0" applyNumberFormat="1" applyFont="1" applyFill="1"/>
    <xf numFmtId="0" fontId="3" fillId="2" borderId="0" xfId="0" applyFont="1" applyFill="1" applyAlignment="1">
      <alignment horizontal="center" vertical="top"/>
    </xf>
    <xf numFmtId="0" fontId="1" fillId="2" borderId="0" xfId="0" applyFont="1" applyFill="1"/>
    <xf numFmtId="49" fontId="6" fillId="2" borderId="1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/>
    <xf numFmtId="4" fontId="1" fillId="0" borderId="0" xfId="0" applyNumberFormat="1" applyFont="1" applyFill="1" applyBorder="1" applyAlignment="1">
      <alignment horizontal="center" vertical="top" wrapText="1"/>
    </xf>
    <xf numFmtId="4" fontId="4" fillId="0" borderId="0" xfId="0" applyNumberFormat="1" applyFont="1" applyFill="1"/>
    <xf numFmtId="4" fontId="6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top" wrapText="1"/>
    </xf>
    <xf numFmtId="49" fontId="6" fillId="2" borderId="1" xfId="0" applyNumberFormat="1" applyFont="1" applyFill="1" applyBorder="1" applyAlignment="1">
      <alignment horizontal="center" vertical="top" wrapText="1"/>
    </xf>
    <xf numFmtId="1" fontId="6" fillId="0" borderId="1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top" wrapText="1"/>
    </xf>
    <xf numFmtId="0" fontId="6" fillId="2" borderId="2" xfId="0" applyFont="1" applyFill="1" applyBorder="1" applyAlignment="1">
      <alignment horizontal="center" vertical="top" wrapText="1"/>
    </xf>
    <xf numFmtId="49" fontId="6" fillId="2" borderId="2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right" vertical="center" wrapText="1"/>
    </xf>
    <xf numFmtId="4" fontId="6" fillId="2" borderId="1" xfId="0" applyNumberFormat="1" applyFont="1" applyFill="1" applyBorder="1" applyAlignment="1">
      <alignment horizontal="right" vertical="center" wrapText="1"/>
    </xf>
    <xf numFmtId="4" fontId="6" fillId="0" borderId="1" xfId="0" applyNumberFormat="1" applyFont="1" applyFill="1" applyBorder="1" applyAlignment="1">
      <alignment horizontal="right" vertical="top" wrapText="1"/>
    </xf>
    <xf numFmtId="0" fontId="6" fillId="0" borderId="1" xfId="0" applyFont="1" applyFill="1" applyBorder="1" applyAlignment="1">
      <alignment vertical="top" wrapText="1"/>
    </xf>
    <xf numFmtId="0" fontId="10" fillId="3" borderId="0" xfId="0" applyFont="1" applyFill="1"/>
    <xf numFmtId="49" fontId="10" fillId="3" borderId="0" xfId="0" applyNumberFormat="1" applyFont="1" applyFill="1"/>
    <xf numFmtId="0" fontId="12" fillId="2" borderId="0" xfId="0" applyFont="1" applyFill="1"/>
    <xf numFmtId="0" fontId="12" fillId="2" borderId="0" xfId="0" applyFont="1" applyFill="1" applyAlignment="1">
      <alignment horizontal="center" vertical="top"/>
    </xf>
    <xf numFmtId="49" fontId="12" fillId="2" borderId="0" xfId="0" applyNumberFormat="1" applyFont="1" applyFill="1"/>
    <xf numFmtId="0" fontId="4" fillId="2" borderId="0" xfId="0" applyFont="1" applyFill="1" applyBorder="1" applyAlignment="1">
      <alignment horizontal="right" vertical="top" wrapText="1"/>
    </xf>
    <xf numFmtId="0" fontId="11" fillId="3" borderId="0" xfId="0" applyFont="1" applyFill="1" applyBorder="1" applyAlignment="1"/>
    <xf numFmtId="0" fontId="10" fillId="0" borderId="0" xfId="0" applyFont="1" applyFill="1"/>
    <xf numFmtId="4" fontId="12" fillId="0" borderId="0" xfId="0" applyNumberFormat="1" applyFont="1" applyFill="1"/>
    <xf numFmtId="1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/>
    </xf>
    <xf numFmtId="0" fontId="4" fillId="2" borderId="0" xfId="0" applyFont="1" applyFill="1" applyAlignment="1">
      <alignment horizontal="left" wrapText="1"/>
    </xf>
    <xf numFmtId="0" fontId="6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top"/>
    </xf>
    <xf numFmtId="4" fontId="9" fillId="0" borderId="1" xfId="0" applyNumberFormat="1" applyFont="1" applyFill="1" applyBorder="1" applyAlignment="1">
      <alignment horizontal="right" vertical="top" wrapText="1"/>
    </xf>
    <xf numFmtId="0" fontId="0" fillId="0" borderId="0" xfId="0" applyFont="1"/>
    <xf numFmtId="0" fontId="9" fillId="2" borderId="1" xfId="0" applyFont="1" applyFill="1" applyBorder="1" applyAlignment="1">
      <alignment horizontal="center" vertical="top" wrapText="1"/>
    </xf>
    <xf numFmtId="49" fontId="9" fillId="2" borderId="1" xfId="0" applyNumberFormat="1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top" wrapText="1"/>
    </xf>
    <xf numFmtId="0" fontId="9" fillId="2" borderId="1" xfId="0" applyFont="1" applyFill="1" applyBorder="1" applyAlignment="1">
      <alignment horizontal="left" vertical="top" wrapText="1"/>
    </xf>
    <xf numFmtId="0" fontId="14" fillId="2" borderId="0" xfId="0" applyFont="1" applyFill="1"/>
    <xf numFmtId="0" fontId="3" fillId="0" borderId="0" xfId="0" applyFont="1" applyFill="1"/>
    <xf numFmtId="0" fontId="3" fillId="0" borderId="0" xfId="0" applyFont="1" applyFill="1" applyAlignment="1">
      <alignment horizontal="center" vertical="top"/>
    </xf>
    <xf numFmtId="49" fontId="3" fillId="0" borderId="0" xfId="0" applyNumberFormat="1" applyFont="1" applyFill="1"/>
    <xf numFmtId="0" fontId="11" fillId="0" borderId="0" xfId="0" applyFont="1" applyFill="1" applyBorder="1" applyAlignment="1"/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left" wrapText="1"/>
    </xf>
    <xf numFmtId="4" fontId="6" fillId="0" borderId="0" xfId="0" applyNumberFormat="1" applyFont="1" applyFill="1" applyAlignment="1"/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 vertical="top"/>
    </xf>
    <xf numFmtId="0" fontId="6" fillId="0" borderId="2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 wrapText="1"/>
    </xf>
    <xf numFmtId="4" fontId="7" fillId="0" borderId="0" xfId="0" applyNumberFormat="1" applyFont="1" applyFill="1" applyAlignment="1">
      <alignment horizontal="right"/>
    </xf>
    <xf numFmtId="0" fontId="15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left" vertical="top" wrapText="1"/>
    </xf>
    <xf numFmtId="4" fontId="6" fillId="0" borderId="5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center" vertical="center"/>
    </xf>
    <xf numFmtId="0" fontId="6" fillId="0" borderId="6" xfId="0" applyFont="1" applyFill="1" applyBorder="1" applyAlignment="1">
      <alignment horizontal="left" wrapText="1"/>
    </xf>
    <xf numFmtId="0" fontId="6" fillId="0" borderId="0" xfId="0" applyFont="1" applyFill="1" applyAlignment="1">
      <alignment horizontal="left" wrapText="1"/>
    </xf>
    <xf numFmtId="0" fontId="4" fillId="2" borderId="0" xfId="0" applyFont="1" applyFill="1" applyAlignment="1">
      <alignment horizontal="left"/>
    </xf>
    <xf numFmtId="0" fontId="4" fillId="2" borderId="0" xfId="0" applyFont="1" applyFill="1" applyAlignment="1">
      <alignment horizontal="left" wrapText="1"/>
    </xf>
    <xf numFmtId="0" fontId="5" fillId="2" borderId="0" xfId="0" applyFont="1" applyFill="1" applyAlignment="1">
      <alignment horizontal="center"/>
    </xf>
    <xf numFmtId="3" fontId="5" fillId="2" borderId="0" xfId="0" applyNumberFormat="1" applyFont="1" applyFill="1" applyAlignment="1">
      <alignment horizontal="center" wrapText="1"/>
    </xf>
    <xf numFmtId="0" fontId="6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top"/>
    </xf>
    <xf numFmtId="0" fontId="6" fillId="0" borderId="1" xfId="0" applyNumberFormat="1" applyFont="1" applyFill="1" applyBorder="1" applyAlignment="1">
      <alignment horizontal="left" vertical="top" wrapText="1"/>
    </xf>
    <xf numFmtId="0" fontId="8" fillId="2" borderId="1" xfId="1" applyFont="1" applyFill="1" applyBorder="1" applyAlignment="1" applyProtection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73"/>
  <sheetViews>
    <sheetView tabSelected="1" view="pageBreakPreview" zoomScale="90" zoomScaleSheetLayoutView="90" workbookViewId="0">
      <selection activeCell="J18" sqref="J18"/>
    </sheetView>
  </sheetViews>
  <sheetFormatPr defaultColWidth="9.140625" defaultRowHeight="12.75"/>
  <cols>
    <col min="1" max="1" width="35" style="1" customWidth="1"/>
    <col min="2" max="2" width="33" style="1" customWidth="1"/>
    <col min="3" max="3" width="9.140625" style="4" hidden="1" customWidth="1"/>
    <col min="4" max="4" width="9.140625" style="2" hidden="1" customWidth="1"/>
    <col min="5" max="5" width="15" style="2" hidden="1" customWidth="1"/>
    <col min="6" max="6" width="14.7109375" style="1" hidden="1" customWidth="1"/>
    <col min="7" max="9" width="17.7109375" style="7" bestFit="1" customWidth="1"/>
    <col min="10" max="10" width="18.42578125" style="7" customWidth="1"/>
    <col min="11" max="11" width="17.7109375" style="7" bestFit="1" customWidth="1"/>
    <col min="12" max="12" width="17.7109375" style="7" customWidth="1"/>
    <col min="13" max="13" width="35.42578125" style="1" customWidth="1"/>
    <col min="14" max="14" width="21.140625" style="1" customWidth="1"/>
    <col min="15" max="15" width="15.5703125" style="1" customWidth="1"/>
    <col min="16" max="16384" width="9.140625" style="1"/>
  </cols>
  <sheetData>
    <row r="1" spans="1:14" s="44" customFormat="1" ht="18.75" customHeight="1">
      <c r="A1" s="26"/>
      <c r="B1" s="26"/>
      <c r="C1" s="26"/>
      <c r="D1" s="27"/>
      <c r="E1" s="26"/>
      <c r="F1" s="26"/>
      <c r="G1" s="33"/>
      <c r="H1" s="33"/>
      <c r="I1" s="33"/>
      <c r="J1" s="53" t="s">
        <v>103</v>
      </c>
      <c r="K1" s="53"/>
      <c r="L1" s="53"/>
      <c r="M1" s="32"/>
      <c r="N1" s="26"/>
    </row>
    <row r="2" spans="1:14" s="44" customFormat="1" ht="18.75" customHeight="1">
      <c r="A2" s="26"/>
      <c r="B2" s="26"/>
      <c r="C2" s="26"/>
      <c r="D2" s="27"/>
      <c r="E2" s="26"/>
      <c r="F2" s="26"/>
      <c r="G2" s="33"/>
      <c r="H2" s="33"/>
      <c r="I2" s="33"/>
      <c r="J2" s="53" t="s">
        <v>76</v>
      </c>
      <c r="K2" s="53"/>
      <c r="L2" s="53"/>
      <c r="M2" s="32"/>
      <c r="N2" s="26"/>
    </row>
    <row r="3" spans="1:14" s="44" customFormat="1" ht="18.75" customHeight="1">
      <c r="A3" s="26"/>
      <c r="B3" s="26"/>
      <c r="C3" s="26"/>
      <c r="D3" s="27"/>
      <c r="E3" s="26"/>
      <c r="F3" s="26"/>
      <c r="G3" s="33"/>
      <c r="H3" s="33"/>
      <c r="I3" s="33"/>
      <c r="J3" s="53" t="s">
        <v>77</v>
      </c>
      <c r="K3" s="53"/>
      <c r="L3" s="53"/>
      <c r="M3" s="32"/>
      <c r="N3" s="26"/>
    </row>
    <row r="4" spans="1:14" s="44" customFormat="1" ht="18.75" customHeight="1">
      <c r="A4" s="26"/>
      <c r="B4" s="26"/>
      <c r="C4" s="26"/>
      <c r="D4" s="27"/>
      <c r="E4" s="26"/>
      <c r="F4" s="26"/>
      <c r="G4" s="33"/>
      <c r="H4" s="33"/>
      <c r="I4" s="33"/>
      <c r="J4" s="53" t="s">
        <v>78</v>
      </c>
      <c r="K4" s="53"/>
      <c r="L4" s="53"/>
      <c r="M4" s="32"/>
      <c r="N4" s="26"/>
    </row>
    <row r="5" spans="1:14" s="44" customFormat="1" ht="18.75" customHeight="1">
      <c r="A5" s="26"/>
      <c r="B5" s="26"/>
      <c r="C5" s="26"/>
      <c r="D5" s="27"/>
      <c r="E5" s="26"/>
      <c r="F5" s="26"/>
      <c r="G5" s="33"/>
      <c r="H5" s="33"/>
      <c r="I5" s="33"/>
      <c r="J5" s="53" t="s">
        <v>105</v>
      </c>
      <c r="K5" s="53"/>
      <c r="L5" s="53"/>
      <c r="M5" s="32"/>
      <c r="N5" s="26"/>
    </row>
    <row r="6" spans="1:14" ht="19.5" customHeight="1"/>
    <row r="7" spans="1:14" ht="18.75">
      <c r="A7" s="28"/>
      <c r="B7" s="28"/>
      <c r="C7" s="29"/>
      <c r="D7" s="30"/>
      <c r="E7" s="30"/>
      <c r="F7" s="28"/>
      <c r="G7" s="34"/>
      <c r="H7" s="34"/>
      <c r="I7" s="34"/>
      <c r="J7" s="76" t="s">
        <v>36</v>
      </c>
      <c r="K7" s="76"/>
      <c r="L7" s="76"/>
      <c r="M7" s="76"/>
    </row>
    <row r="8" spans="1:14" ht="18.75">
      <c r="A8" s="28"/>
      <c r="B8" s="28"/>
      <c r="C8" s="29"/>
      <c r="D8" s="30"/>
      <c r="E8" s="30"/>
      <c r="F8" s="28"/>
      <c r="G8" s="34"/>
      <c r="H8" s="34"/>
      <c r="I8" s="34"/>
      <c r="J8" s="54" t="s">
        <v>37</v>
      </c>
      <c r="K8" s="54"/>
      <c r="L8" s="54"/>
      <c r="M8" s="38"/>
    </row>
    <row r="9" spans="1:14" ht="35.25" customHeight="1">
      <c r="A9" s="28"/>
      <c r="B9" s="28"/>
      <c r="C9" s="29"/>
      <c r="D9" s="30"/>
      <c r="E9" s="30"/>
      <c r="F9" s="28"/>
      <c r="G9" s="34"/>
      <c r="H9" s="34"/>
      <c r="I9" s="34"/>
      <c r="J9" s="77" t="s">
        <v>19</v>
      </c>
      <c r="K9" s="77"/>
      <c r="L9" s="77"/>
      <c r="M9" s="77"/>
    </row>
    <row r="10" spans="1:14" ht="18" customHeight="1">
      <c r="A10" s="28"/>
      <c r="B10" s="28"/>
      <c r="C10" s="29"/>
      <c r="D10" s="30"/>
      <c r="E10" s="30"/>
      <c r="F10" s="28"/>
      <c r="G10" s="34"/>
      <c r="H10" s="34"/>
      <c r="I10" s="34"/>
      <c r="J10" s="55"/>
      <c r="K10" s="55"/>
      <c r="L10" s="55"/>
      <c r="M10" s="39"/>
    </row>
    <row r="11" spans="1:14" ht="21.75" customHeight="1">
      <c r="A11" s="78" t="s">
        <v>30</v>
      </c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</row>
    <row r="12" spans="1:14" ht="18.75" customHeight="1">
      <c r="A12" s="79" t="s">
        <v>31</v>
      </c>
      <c r="B12" s="79"/>
      <c r="C12" s="79"/>
      <c r="D12" s="79"/>
      <c r="E12" s="79"/>
      <c r="F12" s="79"/>
      <c r="G12" s="79"/>
      <c r="H12" s="79"/>
      <c r="I12" s="79"/>
      <c r="J12" s="79"/>
      <c r="K12" s="79"/>
      <c r="L12" s="79"/>
      <c r="M12" s="79"/>
    </row>
    <row r="13" spans="1:14" ht="18" customHeight="1"/>
    <row r="14" spans="1:14" ht="24" customHeight="1">
      <c r="A14" s="72" t="s">
        <v>17</v>
      </c>
      <c r="B14" s="72" t="s">
        <v>0</v>
      </c>
      <c r="C14" s="84" t="s">
        <v>1</v>
      </c>
      <c r="D14" s="84"/>
      <c r="E14" s="84"/>
      <c r="F14" s="84"/>
      <c r="G14" s="73" t="s">
        <v>102</v>
      </c>
      <c r="H14" s="73"/>
      <c r="I14" s="73"/>
      <c r="J14" s="73"/>
      <c r="K14" s="73"/>
      <c r="L14" s="68"/>
      <c r="M14" s="72" t="s">
        <v>53</v>
      </c>
    </row>
    <row r="15" spans="1:14" ht="39.75" customHeight="1">
      <c r="A15" s="72"/>
      <c r="B15" s="72"/>
      <c r="C15" s="37" t="s">
        <v>2</v>
      </c>
      <c r="D15" s="6" t="s">
        <v>3</v>
      </c>
      <c r="E15" s="6" t="s">
        <v>4</v>
      </c>
      <c r="F15" s="37" t="s">
        <v>5</v>
      </c>
      <c r="G15" s="35">
        <v>2023</v>
      </c>
      <c r="H15" s="35">
        <v>2024</v>
      </c>
      <c r="I15" s="35">
        <v>2025</v>
      </c>
      <c r="J15" s="35">
        <v>2026</v>
      </c>
      <c r="K15" s="35">
        <v>2027</v>
      </c>
      <c r="L15" s="35">
        <v>2028</v>
      </c>
      <c r="M15" s="72"/>
    </row>
    <row r="16" spans="1:14" ht="15.75">
      <c r="A16" s="12">
        <v>1</v>
      </c>
      <c r="B16" s="12">
        <v>2</v>
      </c>
      <c r="C16" s="12">
        <v>4</v>
      </c>
      <c r="D16" s="13">
        <v>5</v>
      </c>
      <c r="E16" s="13">
        <v>6</v>
      </c>
      <c r="F16" s="12">
        <v>7</v>
      </c>
      <c r="G16" s="14">
        <v>4</v>
      </c>
      <c r="H16" s="14">
        <v>5</v>
      </c>
      <c r="I16" s="14">
        <v>6</v>
      </c>
      <c r="J16" s="14">
        <v>7</v>
      </c>
      <c r="K16" s="14">
        <v>8</v>
      </c>
      <c r="L16" s="14"/>
      <c r="M16" s="12">
        <v>9</v>
      </c>
    </row>
    <row r="17" spans="1:15" ht="68.25" customHeight="1">
      <c r="A17" s="81" t="s">
        <v>41</v>
      </c>
      <c r="B17" s="15" t="s">
        <v>35</v>
      </c>
      <c r="C17" s="16" t="s">
        <v>6</v>
      </c>
      <c r="D17" s="17" t="s">
        <v>6</v>
      </c>
      <c r="E17" s="17" t="s">
        <v>6</v>
      </c>
      <c r="F17" s="16" t="s">
        <v>6</v>
      </c>
      <c r="G17" s="22">
        <f t="shared" ref="G17:K17" si="0">G18+G19+G20</f>
        <v>161512205.88999999</v>
      </c>
      <c r="H17" s="22">
        <f t="shared" si="0"/>
        <v>180335204.29999998</v>
      </c>
      <c r="I17" s="22">
        <f t="shared" si="0"/>
        <v>184466099.44</v>
      </c>
      <c r="J17" s="22">
        <f t="shared" si="0"/>
        <v>193179259.61000001</v>
      </c>
      <c r="K17" s="22">
        <f t="shared" si="0"/>
        <v>191521886.30000001</v>
      </c>
      <c r="L17" s="22">
        <f t="shared" ref="L17" si="1">L18+L19+L20</f>
        <v>191521886.30000001</v>
      </c>
      <c r="M17" s="82"/>
    </row>
    <row r="18" spans="1:15" ht="15.75">
      <c r="A18" s="81"/>
      <c r="B18" s="59" t="s">
        <v>67</v>
      </c>
      <c r="C18" s="16"/>
      <c r="D18" s="17"/>
      <c r="E18" s="17"/>
      <c r="F18" s="16"/>
      <c r="G18" s="36">
        <f t="shared" ref="G18:K18" si="2">G31</f>
        <v>0</v>
      </c>
      <c r="H18" s="36">
        <f t="shared" si="2"/>
        <v>189038.89</v>
      </c>
      <c r="I18" s="36">
        <f t="shared" si="2"/>
        <v>0</v>
      </c>
      <c r="J18" s="36">
        <f t="shared" si="2"/>
        <v>0</v>
      </c>
      <c r="K18" s="36">
        <f t="shared" si="2"/>
        <v>0</v>
      </c>
      <c r="L18" s="36">
        <f t="shared" ref="L18" si="3">L31</f>
        <v>0</v>
      </c>
      <c r="M18" s="82"/>
      <c r="N18" s="3"/>
    </row>
    <row r="19" spans="1:15" ht="25.5" customHeight="1">
      <c r="A19" s="81"/>
      <c r="B19" s="11" t="s">
        <v>66</v>
      </c>
      <c r="C19" s="12"/>
      <c r="D19" s="13"/>
      <c r="E19" s="13"/>
      <c r="F19" s="10"/>
      <c r="G19" s="23">
        <f>G45+G46+G48+G49+G55+G56+G57+G58+G59+G60+G61+G38</f>
        <v>124019800</v>
      </c>
      <c r="H19" s="23">
        <f>H45+H46+H48+H49+H55+H56+H57+H58+H59+H60+H61+H38</f>
        <v>143444000</v>
      </c>
      <c r="I19" s="36">
        <f>I45+I46+I48+I49+I55+I56+I57+I58+I59+I60+I61+I38+I47+I41</f>
        <v>149893000</v>
      </c>
      <c r="J19" s="36">
        <f t="shared" ref="J19:K19" si="4">J45+J46+J48+J49+J55+J56+J57+J58+J59+J60+J61+J38+J47+J41</f>
        <v>161784000</v>
      </c>
      <c r="K19" s="36">
        <f t="shared" si="4"/>
        <v>162518000</v>
      </c>
      <c r="L19" s="36">
        <f t="shared" ref="L19" si="5">L45+L46+L48+L49+L55+L56+L57+L58+L59+L60+L61+L38+L47+L41</f>
        <v>162518000</v>
      </c>
      <c r="M19" s="82"/>
    </row>
    <row r="20" spans="1:15" ht="17.25" customHeight="1">
      <c r="A20" s="81"/>
      <c r="B20" s="11" t="s">
        <v>34</v>
      </c>
      <c r="C20" s="12"/>
      <c r="D20" s="13"/>
      <c r="E20" s="13"/>
      <c r="F20" s="10"/>
      <c r="G20" s="23">
        <f>G30+G36+G39+G43+G51+G53+G62+G63+G64+G65+G66+G67+G68</f>
        <v>37492405.890000001</v>
      </c>
      <c r="H20" s="23">
        <f>H30+H36+H39+H43+H51+H53+H62+H63+H64+H65+H66+H67+H68</f>
        <v>36702165.409999996</v>
      </c>
      <c r="I20" s="36">
        <f>I30+I36+I39+I43+I51+I53+I62+I63+I64+I65+I66+I67+I68+I32</f>
        <v>34573099.439999998</v>
      </c>
      <c r="J20" s="36">
        <f>J30+J36+J39+J43+J51+J53+J62+J63+J64+J65+J66+J67+J68+J32</f>
        <v>31395259.609999999</v>
      </c>
      <c r="K20" s="36">
        <f>K30+K36+K39+K43+K51+K53+K62+K63+K64+K65+K66+K67+K68+K32</f>
        <v>29003886.299999997</v>
      </c>
      <c r="L20" s="36">
        <f>L30+L36+L39+L43+L51+L53+L62+L63+L64+L65+L66+L67+L68+L32</f>
        <v>29003886.299999997</v>
      </c>
      <c r="M20" s="82"/>
    </row>
    <row r="21" spans="1:15" ht="65.25" customHeight="1">
      <c r="A21" s="81"/>
      <c r="B21" s="66" t="s">
        <v>91</v>
      </c>
      <c r="C21" s="42">
        <v>911</v>
      </c>
      <c r="D21" s="13" t="s">
        <v>6</v>
      </c>
      <c r="E21" s="13" t="s">
        <v>6</v>
      </c>
      <c r="F21" s="12" t="s">
        <v>6</v>
      </c>
      <c r="G21" s="23">
        <f>G30+G38+G39+G49+G51+G59+G66+G31+G53</f>
        <v>149235260</v>
      </c>
      <c r="H21" s="23">
        <f>H30+H38+H39+H49+H51+H59+H66+H31+H53</f>
        <v>167808053.75999999</v>
      </c>
      <c r="I21" s="36">
        <f>I30+I38+I39+I49+I51+I59+I66+I31+I53+I32+I47+I41</f>
        <v>172092932.44999999</v>
      </c>
      <c r="J21" s="36">
        <f t="shared" ref="J21:K21" si="6">J30+J38+J39+J49+J51+J59+J66+J31+J53+J32+J47+J41</f>
        <v>179948759.61000001</v>
      </c>
      <c r="K21" s="36">
        <f t="shared" si="6"/>
        <v>178419544.63</v>
      </c>
      <c r="L21" s="36">
        <f t="shared" ref="L21" si="7">L30+L38+L39+L49+L51+L59+L66+L31+L53+L32+L47+L41</f>
        <v>178419544.63</v>
      </c>
      <c r="M21" s="82"/>
      <c r="O21" s="3"/>
    </row>
    <row r="22" spans="1:15" ht="69.75" customHeight="1">
      <c r="A22" s="81"/>
      <c r="B22" s="66" t="s">
        <v>92</v>
      </c>
      <c r="C22" s="42">
        <v>902</v>
      </c>
      <c r="D22" s="13" t="s">
        <v>6</v>
      </c>
      <c r="E22" s="13" t="s">
        <v>6</v>
      </c>
      <c r="F22" s="12" t="s">
        <v>6</v>
      </c>
      <c r="G22" s="36">
        <f t="shared" ref="G22:K22" si="8">G36+G43+G45+G46+G48+G55+G62</f>
        <v>12216055.890000001</v>
      </c>
      <c r="H22" s="36">
        <f t="shared" si="8"/>
        <v>12527150.539999999</v>
      </c>
      <c r="I22" s="36">
        <f t="shared" si="8"/>
        <v>12373166.989999998</v>
      </c>
      <c r="J22" s="36">
        <f t="shared" si="8"/>
        <v>13230500</v>
      </c>
      <c r="K22" s="36">
        <f t="shared" si="8"/>
        <v>13102341.67</v>
      </c>
      <c r="L22" s="36">
        <f t="shared" ref="L22" si="9">L36+L43+L45+L46+L48+L55+L62</f>
        <v>13102341.67</v>
      </c>
      <c r="M22" s="82"/>
    </row>
    <row r="23" spans="1:15" ht="79.5" customHeight="1">
      <c r="A23" s="81"/>
      <c r="B23" s="66" t="s">
        <v>93</v>
      </c>
      <c r="C23" s="42">
        <v>904</v>
      </c>
      <c r="D23" s="13" t="s">
        <v>6</v>
      </c>
      <c r="E23" s="13" t="s">
        <v>6</v>
      </c>
      <c r="F23" s="12" t="s">
        <v>6</v>
      </c>
      <c r="G23" s="36">
        <f>G56+G63</f>
        <v>20612</v>
      </c>
      <c r="H23" s="36">
        <f t="shared" ref="H23:K23" si="10">H56+H63</f>
        <v>0</v>
      </c>
      <c r="I23" s="36">
        <f t="shared" si="10"/>
        <v>0</v>
      </c>
      <c r="J23" s="36">
        <f t="shared" si="10"/>
        <v>0</v>
      </c>
      <c r="K23" s="36">
        <f t="shared" si="10"/>
        <v>0</v>
      </c>
      <c r="L23" s="36">
        <f t="shared" ref="L23" si="11">L56+L63</f>
        <v>0</v>
      </c>
      <c r="M23" s="82"/>
    </row>
    <row r="24" spans="1:15" ht="63.75" customHeight="1">
      <c r="A24" s="81"/>
      <c r="B24" s="66" t="s">
        <v>94</v>
      </c>
      <c r="C24" s="42">
        <v>905</v>
      </c>
      <c r="D24" s="13" t="s">
        <v>6</v>
      </c>
      <c r="E24" s="13" t="s">
        <v>6</v>
      </c>
      <c r="F24" s="12" t="s">
        <v>6</v>
      </c>
      <c r="G24" s="36">
        <f t="shared" ref="G24:K24" si="12">G57+G64</f>
        <v>9490</v>
      </c>
      <c r="H24" s="36">
        <f t="shared" si="12"/>
        <v>0</v>
      </c>
      <c r="I24" s="36">
        <f t="shared" si="12"/>
        <v>0</v>
      </c>
      <c r="J24" s="36">
        <f t="shared" si="12"/>
        <v>0</v>
      </c>
      <c r="K24" s="36">
        <f t="shared" si="12"/>
        <v>0</v>
      </c>
      <c r="L24" s="36">
        <f t="shared" ref="L24" si="13">L57+L64</f>
        <v>0</v>
      </c>
      <c r="M24" s="82"/>
    </row>
    <row r="25" spans="1:15" ht="81" customHeight="1">
      <c r="A25" s="81"/>
      <c r="B25" s="66" t="s">
        <v>95</v>
      </c>
      <c r="C25" s="42">
        <v>910</v>
      </c>
      <c r="D25" s="13" t="s">
        <v>6</v>
      </c>
      <c r="E25" s="13" t="s">
        <v>6</v>
      </c>
      <c r="F25" s="12" t="s">
        <v>6</v>
      </c>
      <c r="G25" s="36">
        <f t="shared" ref="G25:K25" si="14">G58+G65</f>
        <v>11500</v>
      </c>
      <c r="H25" s="36">
        <f t="shared" si="14"/>
        <v>0</v>
      </c>
      <c r="I25" s="36">
        <f t="shared" si="14"/>
        <v>0</v>
      </c>
      <c r="J25" s="36">
        <f t="shared" si="14"/>
        <v>0</v>
      </c>
      <c r="K25" s="36">
        <f t="shared" si="14"/>
        <v>0</v>
      </c>
      <c r="L25" s="36">
        <f t="shared" ref="L25" si="15">L58+L65</f>
        <v>0</v>
      </c>
      <c r="M25" s="82"/>
    </row>
    <row r="26" spans="1:15" ht="78" customHeight="1">
      <c r="A26" s="81"/>
      <c r="B26" s="66" t="s">
        <v>96</v>
      </c>
      <c r="C26" s="12">
        <v>917</v>
      </c>
      <c r="D26" s="13" t="s">
        <v>6</v>
      </c>
      <c r="E26" s="13" t="s">
        <v>6</v>
      </c>
      <c r="F26" s="12" t="s">
        <v>6</v>
      </c>
      <c r="G26" s="36">
        <f t="shared" ref="G26:K26" si="16">G60+G67</f>
        <v>14388</v>
      </c>
      <c r="H26" s="36">
        <f t="shared" si="16"/>
        <v>0</v>
      </c>
      <c r="I26" s="36">
        <f t="shared" si="16"/>
        <v>0</v>
      </c>
      <c r="J26" s="36">
        <f t="shared" si="16"/>
        <v>0</v>
      </c>
      <c r="K26" s="36">
        <f t="shared" si="16"/>
        <v>0</v>
      </c>
      <c r="L26" s="36">
        <f t="shared" ref="L26" si="17">L60+L67</f>
        <v>0</v>
      </c>
      <c r="M26" s="82"/>
    </row>
    <row r="27" spans="1:15" ht="83.25" customHeight="1">
      <c r="A27" s="81"/>
      <c r="B27" s="66" t="s">
        <v>104</v>
      </c>
      <c r="C27" s="12">
        <v>920</v>
      </c>
      <c r="D27" s="13" t="s">
        <v>6</v>
      </c>
      <c r="E27" s="13" t="s">
        <v>6</v>
      </c>
      <c r="F27" s="12" t="s">
        <v>6</v>
      </c>
      <c r="G27" s="36">
        <f t="shared" ref="G27:K27" si="18">G61+G68</f>
        <v>4900</v>
      </c>
      <c r="H27" s="36">
        <f t="shared" si="18"/>
        <v>0</v>
      </c>
      <c r="I27" s="36">
        <f t="shared" si="18"/>
        <v>0</v>
      </c>
      <c r="J27" s="36">
        <f t="shared" si="18"/>
        <v>0</v>
      </c>
      <c r="K27" s="36">
        <f t="shared" si="18"/>
        <v>0</v>
      </c>
      <c r="L27" s="36">
        <f t="shared" ref="L27" si="19">L61+L68</f>
        <v>0</v>
      </c>
      <c r="M27" s="82"/>
    </row>
    <row r="28" spans="1:15" ht="15.75" hidden="1">
      <c r="A28" s="58"/>
      <c r="B28" s="11"/>
      <c r="C28" s="12"/>
      <c r="D28" s="13"/>
      <c r="E28" s="13"/>
      <c r="F28" s="12"/>
      <c r="G28" s="23">
        <f t="shared" ref="G28:K28" si="20">G17-G21-G22-G23-G24-G25-G26-G27</f>
        <v>-1.4901161193847656E-8</v>
      </c>
      <c r="H28" s="23">
        <f t="shared" si="20"/>
        <v>-7.4505805969238281E-9</v>
      </c>
      <c r="I28" s="36">
        <f t="shared" si="20"/>
        <v>1.1175870895385742E-8</v>
      </c>
      <c r="J28" s="36">
        <f t="shared" si="20"/>
        <v>0</v>
      </c>
      <c r="K28" s="36">
        <f t="shared" si="20"/>
        <v>1.6763806343078613E-8</v>
      </c>
      <c r="L28" s="36">
        <f t="shared" ref="L28" si="21">L17-L21-L22-L23-L24-L25-L26-L27</f>
        <v>1.6763806343078613E-8</v>
      </c>
      <c r="M28" s="60"/>
    </row>
    <row r="29" spans="1:15" ht="65.25" customHeight="1">
      <c r="A29" s="41" t="s">
        <v>42</v>
      </c>
      <c r="B29" s="41"/>
      <c r="C29" s="45"/>
      <c r="D29" s="46"/>
      <c r="E29" s="46" t="s">
        <v>22</v>
      </c>
      <c r="F29" s="12" t="s">
        <v>7</v>
      </c>
      <c r="G29" s="43">
        <f t="shared" ref="G29" si="22">SUM(G30:G36)</f>
        <v>20111938.890000001</v>
      </c>
      <c r="H29" s="43">
        <f>SUM(H30:H36)</f>
        <v>20895253.760000002</v>
      </c>
      <c r="I29" s="43">
        <f>I30+I31+I32+I36</f>
        <v>19945932.450000003</v>
      </c>
      <c r="J29" s="43">
        <f t="shared" ref="J29:K29" si="23">J30+J31+J32+J36</f>
        <v>20664759.609999999</v>
      </c>
      <c r="K29" s="43">
        <f t="shared" si="23"/>
        <v>19085544.629999999</v>
      </c>
      <c r="L29" s="43">
        <f t="shared" ref="L29" si="24">L30+L31+L32+L36</f>
        <v>19085544.629999999</v>
      </c>
      <c r="M29" s="18" t="s">
        <v>24</v>
      </c>
    </row>
    <row r="30" spans="1:15" ht="39" customHeight="1">
      <c r="A30" s="11" t="s">
        <v>43</v>
      </c>
      <c r="B30" s="11" t="s">
        <v>8</v>
      </c>
      <c r="C30" s="12">
        <v>911</v>
      </c>
      <c r="D30" s="13" t="s">
        <v>12</v>
      </c>
      <c r="E30" s="13">
        <v>4200103500</v>
      </c>
      <c r="F30" s="12">
        <v>120</v>
      </c>
      <c r="G30" s="24">
        <f>18324405+40000+1588247-16900+50000</f>
        <v>19985752</v>
      </c>
      <c r="H30" s="24">
        <f>20310214.87+465000-395000</f>
        <v>20380214.870000001</v>
      </c>
      <c r="I30" s="24">
        <v>0</v>
      </c>
      <c r="J30" s="24">
        <v>0</v>
      </c>
      <c r="K30" s="24">
        <v>0</v>
      </c>
      <c r="L30" s="24">
        <v>0</v>
      </c>
      <c r="M30" s="11" t="s">
        <v>23</v>
      </c>
    </row>
    <row r="31" spans="1:15" ht="260.25" customHeight="1">
      <c r="A31" s="11" t="s">
        <v>65</v>
      </c>
      <c r="B31" s="11" t="s">
        <v>63</v>
      </c>
      <c r="C31" s="12"/>
      <c r="D31" s="13"/>
      <c r="E31" s="13"/>
      <c r="F31" s="12"/>
      <c r="G31" s="24">
        <v>0</v>
      </c>
      <c r="H31" s="24">
        <f>145191.16+43847.73</f>
        <v>189038.89</v>
      </c>
      <c r="I31" s="24">
        <v>0</v>
      </c>
      <c r="J31" s="24">
        <v>0</v>
      </c>
      <c r="K31" s="24">
        <v>0</v>
      </c>
      <c r="L31" s="24">
        <v>0</v>
      </c>
      <c r="M31" s="11" t="s">
        <v>64</v>
      </c>
    </row>
    <row r="32" spans="1:15" ht="31.5">
      <c r="A32" s="11" t="s">
        <v>68</v>
      </c>
      <c r="B32" s="67" t="s">
        <v>88</v>
      </c>
      <c r="C32" s="12"/>
      <c r="D32" s="13"/>
      <c r="E32" s="13"/>
      <c r="F32" s="12"/>
      <c r="G32" s="24">
        <v>0</v>
      </c>
      <c r="H32" s="24">
        <v>0</v>
      </c>
      <c r="I32" s="24">
        <f>I33+I34+I35</f>
        <v>19645932.450000003</v>
      </c>
      <c r="J32" s="24">
        <f t="shared" ref="J32:K32" si="25">J33+J34+J35</f>
        <v>20364759.609999999</v>
      </c>
      <c r="K32" s="24">
        <f t="shared" si="25"/>
        <v>18785544.629999999</v>
      </c>
      <c r="L32" s="24">
        <f t="shared" ref="L32" si="26">L33+L34+L35</f>
        <v>18785544.629999999</v>
      </c>
      <c r="M32" s="69" t="s">
        <v>23</v>
      </c>
      <c r="N32" s="3"/>
      <c r="O32" s="3"/>
    </row>
    <row r="33" spans="1:13" ht="31.5">
      <c r="A33" s="11" t="s">
        <v>69</v>
      </c>
      <c r="B33" s="67" t="s">
        <v>88</v>
      </c>
      <c r="C33" s="12"/>
      <c r="D33" s="13"/>
      <c r="E33" s="13"/>
      <c r="F33" s="12"/>
      <c r="G33" s="24">
        <v>0</v>
      </c>
      <c r="H33" s="24">
        <v>0</v>
      </c>
      <c r="I33" s="24">
        <f>14272560.01+2884103.61-1134110</f>
        <v>16022553.620000001</v>
      </c>
      <c r="J33" s="24">
        <v>15012104</v>
      </c>
      <c r="K33" s="24">
        <v>13761095.33</v>
      </c>
      <c r="L33" s="24">
        <v>13761095.33</v>
      </c>
      <c r="M33" s="70"/>
    </row>
    <row r="34" spans="1:13" ht="78.75">
      <c r="A34" s="11" t="s">
        <v>79</v>
      </c>
      <c r="B34" s="67" t="s">
        <v>88</v>
      </c>
      <c r="C34" s="12"/>
      <c r="D34" s="13"/>
      <c r="E34" s="13"/>
      <c r="F34" s="12"/>
      <c r="G34" s="24">
        <v>0</v>
      </c>
      <c r="H34" s="24">
        <v>0</v>
      </c>
      <c r="I34" s="24">
        <f>919821.92+239820.91+1134110-200000</f>
        <v>2093752.83</v>
      </c>
      <c r="J34" s="24">
        <v>3696675.61</v>
      </c>
      <c r="K34" s="24">
        <v>3388619.3</v>
      </c>
      <c r="L34" s="24">
        <v>3388619.3</v>
      </c>
      <c r="M34" s="70"/>
    </row>
    <row r="35" spans="1:13" ht="35.25" customHeight="1">
      <c r="A35" s="11" t="s">
        <v>70</v>
      </c>
      <c r="B35" s="67" t="s">
        <v>88</v>
      </c>
      <c r="C35" s="12"/>
      <c r="D35" s="13"/>
      <c r="E35" s="13"/>
      <c r="F35" s="12"/>
      <c r="G35" s="24">
        <v>0</v>
      </c>
      <c r="H35" s="24">
        <v>0</v>
      </c>
      <c r="I35" s="24">
        <f>1568500-48874+10000</f>
        <v>1529626</v>
      </c>
      <c r="J35" s="24">
        <v>1655980</v>
      </c>
      <c r="K35" s="24">
        <v>1635830</v>
      </c>
      <c r="L35" s="24">
        <v>1635830</v>
      </c>
      <c r="M35" s="71"/>
    </row>
    <row r="36" spans="1:13" ht="54.75" customHeight="1">
      <c r="A36" s="11" t="s">
        <v>71</v>
      </c>
      <c r="B36" s="11" t="s">
        <v>29</v>
      </c>
      <c r="C36" s="12">
        <v>902</v>
      </c>
      <c r="D36" s="13" t="s">
        <v>11</v>
      </c>
      <c r="E36" s="13">
        <v>4200191990</v>
      </c>
      <c r="F36" s="12">
        <v>870</v>
      </c>
      <c r="G36" s="24">
        <f>300000-173813.11</f>
        <v>126186.89000000001</v>
      </c>
      <c r="H36" s="24">
        <f>300000+26000</f>
        <v>326000</v>
      </c>
      <c r="I36" s="24">
        <v>300000</v>
      </c>
      <c r="J36" s="24">
        <v>300000</v>
      </c>
      <c r="K36" s="24">
        <v>300000</v>
      </c>
      <c r="L36" s="24">
        <v>300000</v>
      </c>
      <c r="M36" s="11" t="s">
        <v>25</v>
      </c>
    </row>
    <row r="37" spans="1:13" ht="108" customHeight="1">
      <c r="A37" s="57" t="s">
        <v>44</v>
      </c>
      <c r="B37" s="41"/>
      <c r="C37" s="45"/>
      <c r="D37" s="46"/>
      <c r="E37" s="46">
        <v>4200200000</v>
      </c>
      <c r="F37" s="12"/>
      <c r="G37" s="43">
        <f>SUM(G38:G39)</f>
        <v>122359000</v>
      </c>
      <c r="H37" s="43">
        <f t="shared" ref="H37:K37" si="27">SUM(H38:H39)</f>
        <v>141905000</v>
      </c>
      <c r="I37" s="43">
        <f t="shared" si="27"/>
        <v>0</v>
      </c>
      <c r="J37" s="43">
        <f t="shared" si="27"/>
        <v>0</v>
      </c>
      <c r="K37" s="43">
        <f t="shared" si="27"/>
        <v>0</v>
      </c>
      <c r="L37" s="43">
        <f t="shared" ref="L37" si="28">SUM(L38:L39)</f>
        <v>0</v>
      </c>
      <c r="M37" s="11"/>
    </row>
    <row r="38" spans="1:13" ht="66.75" customHeight="1">
      <c r="A38" s="11" t="s">
        <v>45</v>
      </c>
      <c r="B38" s="11" t="s">
        <v>101</v>
      </c>
      <c r="C38" s="12">
        <v>911</v>
      </c>
      <c r="D38" s="13">
        <v>1401</v>
      </c>
      <c r="E38" s="13">
        <v>4200280010</v>
      </c>
      <c r="F38" s="12">
        <v>510</v>
      </c>
      <c r="G38" s="24">
        <v>122359000</v>
      </c>
      <c r="H38" s="24">
        <v>141905000</v>
      </c>
      <c r="I38" s="24">
        <v>0</v>
      </c>
      <c r="J38" s="24">
        <v>0</v>
      </c>
      <c r="K38" s="24">
        <v>0</v>
      </c>
      <c r="L38" s="24">
        <v>0</v>
      </c>
      <c r="M38" s="11" t="s">
        <v>26</v>
      </c>
    </row>
    <row r="39" spans="1:13" ht="78.75">
      <c r="A39" s="11" t="s">
        <v>46</v>
      </c>
      <c r="B39" s="11" t="s">
        <v>8</v>
      </c>
      <c r="C39" s="12">
        <v>911</v>
      </c>
      <c r="D39" s="13">
        <v>1403</v>
      </c>
      <c r="E39" s="13">
        <v>4200280020</v>
      </c>
      <c r="F39" s="12">
        <v>540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11" t="s">
        <v>27</v>
      </c>
    </row>
    <row r="40" spans="1:13" ht="87" customHeight="1">
      <c r="A40" s="63" t="s">
        <v>75</v>
      </c>
      <c r="B40" s="11"/>
      <c r="C40" s="12"/>
      <c r="D40" s="13"/>
      <c r="E40" s="13"/>
      <c r="F40" s="12"/>
      <c r="G40" s="24"/>
      <c r="H40" s="24"/>
      <c r="I40" s="43">
        <f>I41</f>
        <v>148064000</v>
      </c>
      <c r="J40" s="43">
        <f t="shared" ref="J40:L40" si="29">J41</f>
        <v>159215430</v>
      </c>
      <c r="K40" s="43">
        <f t="shared" si="29"/>
        <v>159215430</v>
      </c>
      <c r="L40" s="43">
        <f t="shared" si="29"/>
        <v>159215430</v>
      </c>
      <c r="M40" s="11"/>
    </row>
    <row r="41" spans="1:13" ht="73.5" customHeight="1">
      <c r="A41" s="11" t="s">
        <v>45</v>
      </c>
      <c r="B41" s="11" t="s">
        <v>100</v>
      </c>
      <c r="C41" s="12"/>
      <c r="D41" s="13"/>
      <c r="E41" s="13"/>
      <c r="F41" s="12"/>
      <c r="G41" s="24"/>
      <c r="H41" s="24"/>
      <c r="I41" s="24">
        <v>148064000</v>
      </c>
      <c r="J41" s="24">
        <v>159215430</v>
      </c>
      <c r="K41" s="24">
        <v>159215430</v>
      </c>
      <c r="L41" s="24">
        <v>159215430</v>
      </c>
      <c r="M41" s="11" t="s">
        <v>26</v>
      </c>
    </row>
    <row r="42" spans="1:13" ht="69" customHeight="1">
      <c r="A42" s="62" t="s">
        <v>47</v>
      </c>
      <c r="B42" s="41"/>
      <c r="C42" s="45"/>
      <c r="D42" s="46"/>
      <c r="E42" s="46">
        <v>4200300000</v>
      </c>
      <c r="F42" s="12"/>
      <c r="G42" s="43">
        <f t="shared" ref="G42:L42" si="30">SUM(G43:G43)</f>
        <v>10510400</v>
      </c>
      <c r="H42" s="43">
        <f t="shared" si="30"/>
        <v>10675150.539999999</v>
      </c>
      <c r="I42" s="43">
        <f t="shared" si="30"/>
        <v>10552166.989999998</v>
      </c>
      <c r="J42" s="43">
        <f t="shared" si="30"/>
        <v>10730500</v>
      </c>
      <c r="K42" s="43">
        <f t="shared" si="30"/>
        <v>9868341.6699999999</v>
      </c>
      <c r="L42" s="43">
        <f t="shared" si="30"/>
        <v>9868341.6699999999</v>
      </c>
      <c r="M42" s="12"/>
    </row>
    <row r="43" spans="1:13" ht="99.75" customHeight="1">
      <c r="A43" s="11" t="s">
        <v>48</v>
      </c>
      <c r="B43" s="11" t="s">
        <v>29</v>
      </c>
      <c r="C43" s="12">
        <v>902</v>
      </c>
      <c r="D43" s="13" t="s">
        <v>13</v>
      </c>
      <c r="E43" s="13">
        <v>4200301280</v>
      </c>
      <c r="F43" s="12">
        <v>110</v>
      </c>
      <c r="G43" s="24">
        <f>9429000+181200+950200-50000</f>
        <v>10510400</v>
      </c>
      <c r="H43" s="24">
        <f>9574797.83+813490.71+292200-66038-10000+90700-20000</f>
        <v>10675150.539999999</v>
      </c>
      <c r="I43" s="24">
        <f>8438524.86+1812158.76+383314.25-81830.88</f>
        <v>10552166.989999998</v>
      </c>
      <c r="J43" s="24">
        <v>10730500</v>
      </c>
      <c r="K43" s="24">
        <v>9868341.6699999999</v>
      </c>
      <c r="L43" s="24">
        <v>9868341.6699999999</v>
      </c>
      <c r="M43" s="11" t="s">
        <v>15</v>
      </c>
    </row>
    <row r="44" spans="1:13" ht="69.75" customHeight="1">
      <c r="A44" s="62" t="s">
        <v>54</v>
      </c>
      <c r="B44" s="11"/>
      <c r="C44" s="45"/>
      <c r="D44" s="46"/>
      <c r="E44" s="46">
        <v>4200400000</v>
      </c>
      <c r="F44" s="45"/>
      <c r="G44" s="43">
        <f t="shared" ref="G44:K44" si="31">SUM(G45:G49)</f>
        <v>1519000</v>
      </c>
      <c r="H44" s="43">
        <f t="shared" si="31"/>
        <v>1539000</v>
      </c>
      <c r="I44" s="43">
        <f>SUM(I45:I49)</f>
        <v>1829000</v>
      </c>
      <c r="J44" s="43">
        <f t="shared" si="31"/>
        <v>2568570</v>
      </c>
      <c r="K44" s="43">
        <f t="shared" si="31"/>
        <v>3302570</v>
      </c>
      <c r="L44" s="43">
        <f t="shared" ref="L44" si="32">SUM(L45:L49)</f>
        <v>3302570</v>
      </c>
      <c r="M44" s="18"/>
    </row>
    <row r="45" spans="1:13" ht="102" customHeight="1">
      <c r="A45" s="11" t="s">
        <v>49</v>
      </c>
      <c r="B45" s="11" t="s">
        <v>32</v>
      </c>
      <c r="C45" s="12">
        <v>902</v>
      </c>
      <c r="D45" s="13" t="s">
        <v>18</v>
      </c>
      <c r="E45" s="13">
        <v>4200470110</v>
      </c>
      <c r="F45" s="12">
        <v>121</v>
      </c>
      <c r="G45" s="24">
        <v>733000</v>
      </c>
      <c r="H45" s="24">
        <f>733000+10000</f>
        <v>743000</v>
      </c>
      <c r="I45" s="24">
        <f>733000+53000</f>
        <v>786000</v>
      </c>
      <c r="J45" s="24">
        <v>1465000</v>
      </c>
      <c r="K45" s="24">
        <v>2199000</v>
      </c>
      <c r="L45" s="24">
        <v>2199000</v>
      </c>
      <c r="M45" s="25" t="s">
        <v>38</v>
      </c>
    </row>
    <row r="46" spans="1:13" ht="119.25" customHeight="1">
      <c r="A46" s="11" t="s">
        <v>50</v>
      </c>
      <c r="B46" s="11" t="s">
        <v>81</v>
      </c>
      <c r="C46" s="12">
        <v>902</v>
      </c>
      <c r="D46" s="13" t="s">
        <v>18</v>
      </c>
      <c r="E46" s="13">
        <v>4200470130</v>
      </c>
      <c r="F46" s="12">
        <v>121</v>
      </c>
      <c r="G46" s="24">
        <f>733000+38000</f>
        <v>771000</v>
      </c>
      <c r="H46" s="24">
        <f>733000+48000</f>
        <v>781000</v>
      </c>
      <c r="I46" s="24">
        <v>733000</v>
      </c>
      <c r="J46" s="24">
        <v>733000</v>
      </c>
      <c r="K46" s="24">
        <v>733000</v>
      </c>
      <c r="L46" s="24">
        <v>733000</v>
      </c>
      <c r="M46" s="25" t="s">
        <v>39</v>
      </c>
    </row>
    <row r="47" spans="1:13" ht="92.25" customHeight="1">
      <c r="A47" s="11" t="s">
        <v>73</v>
      </c>
      <c r="B47" s="61" t="s">
        <v>89</v>
      </c>
      <c r="C47" s="19"/>
      <c r="D47" s="20"/>
      <c r="E47" s="20"/>
      <c r="F47" s="12"/>
      <c r="G47" s="24">
        <v>0</v>
      </c>
      <c r="H47" s="24">
        <v>0</v>
      </c>
      <c r="I47" s="24">
        <v>295000</v>
      </c>
      <c r="J47" s="24">
        <v>355570</v>
      </c>
      <c r="K47" s="24">
        <v>355570</v>
      </c>
      <c r="L47" s="24">
        <v>355570</v>
      </c>
      <c r="M47" s="25" t="s">
        <v>74</v>
      </c>
    </row>
    <row r="48" spans="1:13" ht="52.5" customHeight="1">
      <c r="A48" s="69" t="s">
        <v>72</v>
      </c>
      <c r="B48" s="18" t="s">
        <v>82</v>
      </c>
      <c r="C48" s="19">
        <v>902</v>
      </c>
      <c r="D48" s="20" t="s">
        <v>18</v>
      </c>
      <c r="E48" s="20">
        <v>4200470230</v>
      </c>
      <c r="F48" s="12">
        <v>244</v>
      </c>
      <c r="G48" s="24">
        <v>2000</v>
      </c>
      <c r="H48" s="24">
        <v>2000</v>
      </c>
      <c r="I48" s="24">
        <v>2000</v>
      </c>
      <c r="J48" s="24">
        <v>2000</v>
      </c>
      <c r="K48" s="24">
        <v>2000</v>
      </c>
      <c r="L48" s="24">
        <v>2000</v>
      </c>
      <c r="M48" s="83" t="s">
        <v>40</v>
      </c>
    </row>
    <row r="49" spans="1:13" ht="64.5" customHeight="1">
      <c r="A49" s="71"/>
      <c r="B49" s="67" t="s">
        <v>90</v>
      </c>
      <c r="C49" s="12">
        <v>911</v>
      </c>
      <c r="D49" s="20" t="s">
        <v>18</v>
      </c>
      <c r="E49" s="20">
        <v>4200570230</v>
      </c>
      <c r="F49" s="12">
        <v>530</v>
      </c>
      <c r="G49" s="24">
        <v>13000</v>
      </c>
      <c r="H49" s="24">
        <v>13000</v>
      </c>
      <c r="I49" s="24">
        <v>13000</v>
      </c>
      <c r="J49" s="24">
        <v>13000</v>
      </c>
      <c r="K49" s="24">
        <v>13000</v>
      </c>
      <c r="L49" s="24">
        <v>13000</v>
      </c>
      <c r="M49" s="83"/>
    </row>
    <row r="50" spans="1:13" ht="51" customHeight="1">
      <c r="A50" s="41" t="s">
        <v>51</v>
      </c>
      <c r="B50" s="41"/>
      <c r="C50" s="45"/>
      <c r="D50" s="46"/>
      <c r="E50" s="46">
        <v>4200500000</v>
      </c>
      <c r="F50" s="12"/>
      <c r="G50" s="43">
        <f>G51</f>
        <v>0</v>
      </c>
      <c r="H50" s="43">
        <f>H51</f>
        <v>0</v>
      </c>
      <c r="I50" s="47">
        <f>I51</f>
        <v>0</v>
      </c>
      <c r="J50" s="47">
        <f t="shared" ref="J50:L50" si="33">J51</f>
        <v>0</v>
      </c>
      <c r="K50" s="47">
        <f t="shared" si="33"/>
        <v>50000</v>
      </c>
      <c r="L50" s="47">
        <f t="shared" si="33"/>
        <v>50000</v>
      </c>
      <c r="M50" s="11"/>
    </row>
    <row r="51" spans="1:13" ht="66" customHeight="1">
      <c r="A51" s="11" t="s">
        <v>52</v>
      </c>
      <c r="B51" s="11" t="s">
        <v>88</v>
      </c>
      <c r="C51" s="12">
        <v>911</v>
      </c>
      <c r="D51" s="13">
        <v>1301</v>
      </c>
      <c r="E51" s="13">
        <v>4200506500</v>
      </c>
      <c r="F51" s="12">
        <v>730</v>
      </c>
      <c r="G51" s="24">
        <v>0</v>
      </c>
      <c r="H51" s="24">
        <v>0</v>
      </c>
      <c r="I51" s="24">
        <v>0</v>
      </c>
      <c r="J51" s="24">
        <v>0</v>
      </c>
      <c r="K51" s="24">
        <v>50000</v>
      </c>
      <c r="L51" s="24">
        <v>50000</v>
      </c>
      <c r="M51" s="11" t="s">
        <v>9</v>
      </c>
    </row>
    <row r="52" spans="1:13" ht="85.5" customHeight="1">
      <c r="A52" s="64" t="s">
        <v>58</v>
      </c>
      <c r="B52" s="11"/>
      <c r="C52" s="12"/>
      <c r="D52" s="13"/>
      <c r="E52" s="13"/>
      <c r="F52" s="12"/>
      <c r="G52" s="43">
        <f>G53</f>
        <v>6867100</v>
      </c>
      <c r="H52" s="43">
        <f t="shared" ref="H52:L52" si="34">H53</f>
        <v>5320800</v>
      </c>
      <c r="I52" s="43">
        <f t="shared" si="34"/>
        <v>4075000</v>
      </c>
      <c r="J52" s="43">
        <f t="shared" si="34"/>
        <v>0</v>
      </c>
      <c r="K52" s="43">
        <f t="shared" si="34"/>
        <v>0</v>
      </c>
      <c r="L52" s="43">
        <f t="shared" si="34"/>
        <v>0</v>
      </c>
      <c r="M52" s="11"/>
    </row>
    <row r="53" spans="1:13" ht="114.75" customHeight="1">
      <c r="A53" s="11" t="s">
        <v>59</v>
      </c>
      <c r="B53" s="11" t="s">
        <v>88</v>
      </c>
      <c r="C53" s="12"/>
      <c r="D53" s="13"/>
      <c r="E53" s="13"/>
      <c r="F53" s="12"/>
      <c r="G53" s="24">
        <f>3150000+3717100</f>
        <v>6867100</v>
      </c>
      <c r="H53" s="24">
        <f>3400800+1000000+820000+100000</f>
        <v>5320800</v>
      </c>
      <c r="I53" s="24">
        <f>100000+3950000+25000</f>
        <v>4075000</v>
      </c>
      <c r="J53" s="24">
        <v>0</v>
      </c>
      <c r="K53" s="24">
        <v>0</v>
      </c>
      <c r="L53" s="24">
        <v>0</v>
      </c>
      <c r="M53" s="11" t="s">
        <v>60</v>
      </c>
    </row>
    <row r="54" spans="1:13" s="49" customFormat="1" ht="65.25" customHeight="1">
      <c r="A54" s="48" t="s">
        <v>57</v>
      </c>
      <c r="B54" s="41"/>
      <c r="C54" s="45"/>
      <c r="D54" s="46"/>
      <c r="E54" s="46">
        <v>4200700000</v>
      </c>
      <c r="F54" s="45" t="s">
        <v>7</v>
      </c>
      <c r="G54" s="43">
        <f>SUM(G55:G68)</f>
        <v>144767</v>
      </c>
      <c r="H54" s="43">
        <f t="shared" ref="H54:K54" si="35">SUM(H55:H68)</f>
        <v>0</v>
      </c>
      <c r="I54" s="43">
        <f t="shared" si="35"/>
        <v>0</v>
      </c>
      <c r="J54" s="43">
        <f t="shared" si="35"/>
        <v>0</v>
      </c>
      <c r="K54" s="43">
        <f t="shared" si="35"/>
        <v>0</v>
      </c>
      <c r="L54" s="43">
        <f t="shared" ref="L54" si="36">SUM(L55:L68)</f>
        <v>0</v>
      </c>
      <c r="M54" s="40"/>
    </row>
    <row r="55" spans="1:13" s="5" customFormat="1" ht="31.5">
      <c r="A55" s="69" t="s">
        <v>61</v>
      </c>
      <c r="B55" s="11" t="s">
        <v>83</v>
      </c>
      <c r="C55" s="42">
        <v>902</v>
      </c>
      <c r="D55" s="13" t="s">
        <v>14</v>
      </c>
      <c r="E55" s="13" t="s">
        <v>21</v>
      </c>
      <c r="F55" s="12">
        <v>240</v>
      </c>
      <c r="G55" s="24">
        <v>72000</v>
      </c>
      <c r="H55" s="24">
        <f>60900-60900</f>
        <v>0</v>
      </c>
      <c r="I55" s="24">
        <v>0</v>
      </c>
      <c r="J55" s="24">
        <v>0</v>
      </c>
      <c r="K55" s="24">
        <v>0</v>
      </c>
      <c r="L55" s="24">
        <v>0</v>
      </c>
      <c r="M55" s="80" t="s">
        <v>33</v>
      </c>
    </row>
    <row r="56" spans="1:13" s="5" customFormat="1" ht="64.5" customHeight="1">
      <c r="A56" s="70"/>
      <c r="B56" s="11" t="s">
        <v>84</v>
      </c>
      <c r="C56" s="42">
        <v>911</v>
      </c>
      <c r="D56" s="13" t="s">
        <v>14</v>
      </c>
      <c r="E56" s="13" t="s">
        <v>21</v>
      </c>
      <c r="F56" s="21">
        <v>240</v>
      </c>
      <c r="G56" s="24">
        <v>20200</v>
      </c>
      <c r="H56" s="24">
        <f>35450-35450</f>
        <v>0</v>
      </c>
      <c r="I56" s="24">
        <v>0</v>
      </c>
      <c r="J56" s="24">
        <v>0</v>
      </c>
      <c r="K56" s="24">
        <v>0</v>
      </c>
      <c r="L56" s="24">
        <v>0</v>
      </c>
      <c r="M56" s="80"/>
    </row>
    <row r="57" spans="1:13" s="5" customFormat="1" ht="31.5">
      <c r="A57" s="70"/>
      <c r="B57" s="11" t="s">
        <v>99</v>
      </c>
      <c r="C57" s="42">
        <v>904</v>
      </c>
      <c r="D57" s="13" t="s">
        <v>14</v>
      </c>
      <c r="E57" s="13" t="s">
        <v>21</v>
      </c>
      <c r="F57" s="12">
        <v>240</v>
      </c>
      <c r="G57" s="24">
        <v>9300</v>
      </c>
      <c r="H57" s="24">
        <f>6640-6640</f>
        <v>0</v>
      </c>
      <c r="I57" s="24">
        <v>0</v>
      </c>
      <c r="J57" s="24">
        <v>0</v>
      </c>
      <c r="K57" s="24">
        <v>0</v>
      </c>
      <c r="L57" s="24">
        <v>0</v>
      </c>
      <c r="M57" s="80"/>
    </row>
    <row r="58" spans="1:13" s="5" customFormat="1" ht="68.25" customHeight="1">
      <c r="A58" s="70"/>
      <c r="B58" s="11" t="s">
        <v>85</v>
      </c>
      <c r="C58" s="42">
        <v>905</v>
      </c>
      <c r="D58" s="13" t="s">
        <v>14</v>
      </c>
      <c r="E58" s="13" t="s">
        <v>21</v>
      </c>
      <c r="F58" s="12">
        <v>240</v>
      </c>
      <c r="G58" s="24">
        <v>11200</v>
      </c>
      <c r="H58" s="24">
        <f>16610-16610</f>
        <v>0</v>
      </c>
      <c r="I58" s="24">
        <v>0</v>
      </c>
      <c r="J58" s="24">
        <v>0</v>
      </c>
      <c r="K58" s="24">
        <v>0</v>
      </c>
      <c r="L58" s="24">
        <v>0</v>
      </c>
      <c r="M58" s="80"/>
    </row>
    <row r="59" spans="1:13" s="5" customFormat="1" ht="68.25" customHeight="1">
      <c r="A59" s="70"/>
      <c r="B59" s="11" t="s">
        <v>98</v>
      </c>
      <c r="C59" s="42">
        <v>910</v>
      </c>
      <c r="D59" s="13" t="s">
        <v>14</v>
      </c>
      <c r="E59" s="13" t="s">
        <v>21</v>
      </c>
      <c r="F59" s="12">
        <v>240</v>
      </c>
      <c r="G59" s="24">
        <v>10200</v>
      </c>
      <c r="H59" s="24">
        <f>12700-12700</f>
        <v>0</v>
      </c>
      <c r="I59" s="24">
        <v>0</v>
      </c>
      <c r="J59" s="24">
        <v>0</v>
      </c>
      <c r="K59" s="24">
        <v>0</v>
      </c>
      <c r="L59" s="24">
        <v>0</v>
      </c>
      <c r="M59" s="80"/>
    </row>
    <row r="60" spans="1:13" s="5" customFormat="1" ht="84" customHeight="1">
      <c r="A60" s="70"/>
      <c r="B60" s="11" t="s">
        <v>97</v>
      </c>
      <c r="C60" s="42">
        <v>917</v>
      </c>
      <c r="D60" s="13" t="s">
        <v>14</v>
      </c>
      <c r="E60" s="13" t="s">
        <v>21</v>
      </c>
      <c r="F60" s="12">
        <v>240</v>
      </c>
      <c r="G60" s="24">
        <v>14100</v>
      </c>
      <c r="H60" s="24">
        <f>22700-22700</f>
        <v>0</v>
      </c>
      <c r="I60" s="24">
        <v>0</v>
      </c>
      <c r="J60" s="24">
        <v>0</v>
      </c>
      <c r="K60" s="24">
        <v>0</v>
      </c>
      <c r="L60" s="24">
        <v>0</v>
      </c>
      <c r="M60" s="80"/>
    </row>
    <row r="61" spans="1:13" s="5" customFormat="1" ht="66.75" customHeight="1">
      <c r="A61" s="71"/>
      <c r="B61" s="11" t="s">
        <v>86</v>
      </c>
      <c r="C61" s="42">
        <v>920</v>
      </c>
      <c r="D61" s="13" t="s">
        <v>14</v>
      </c>
      <c r="E61" s="13" t="s">
        <v>21</v>
      </c>
      <c r="F61" s="12">
        <v>240</v>
      </c>
      <c r="G61" s="24">
        <v>4800</v>
      </c>
      <c r="H61" s="24">
        <f>5600-5600</f>
        <v>0</v>
      </c>
      <c r="I61" s="24">
        <v>0</v>
      </c>
      <c r="J61" s="24">
        <v>0</v>
      </c>
      <c r="K61" s="24">
        <v>0</v>
      </c>
      <c r="L61" s="24">
        <v>0</v>
      </c>
      <c r="M61" s="80"/>
    </row>
    <row r="62" spans="1:13" s="5" customFormat="1" ht="19.5" customHeight="1">
      <c r="A62" s="69" t="s">
        <v>62</v>
      </c>
      <c r="B62" s="11" t="s">
        <v>29</v>
      </c>
      <c r="C62" s="42">
        <v>902</v>
      </c>
      <c r="D62" s="13" t="s">
        <v>14</v>
      </c>
      <c r="E62" s="13" t="s">
        <v>20</v>
      </c>
      <c r="F62" s="12">
        <v>240</v>
      </c>
      <c r="G62" s="24">
        <v>1469</v>
      </c>
      <c r="H62" s="24">
        <f>1250-1250</f>
        <v>0</v>
      </c>
      <c r="I62" s="24">
        <v>0</v>
      </c>
      <c r="J62" s="24">
        <v>0</v>
      </c>
      <c r="K62" s="24">
        <v>0</v>
      </c>
      <c r="L62" s="24">
        <v>0</v>
      </c>
      <c r="M62" s="80"/>
    </row>
    <row r="63" spans="1:13" s="5" customFormat="1" ht="15.75">
      <c r="A63" s="70"/>
      <c r="B63" s="11" t="s">
        <v>10</v>
      </c>
      <c r="C63" s="42">
        <v>911</v>
      </c>
      <c r="D63" s="13" t="s">
        <v>14</v>
      </c>
      <c r="E63" s="13" t="s">
        <v>20</v>
      </c>
      <c r="F63" s="21">
        <v>240</v>
      </c>
      <c r="G63" s="24">
        <v>412</v>
      </c>
      <c r="H63" s="24">
        <f>725-725</f>
        <v>0</v>
      </c>
      <c r="I63" s="24">
        <v>0</v>
      </c>
      <c r="J63" s="24">
        <v>0</v>
      </c>
      <c r="K63" s="24">
        <v>0</v>
      </c>
      <c r="L63" s="24">
        <v>0</v>
      </c>
      <c r="M63" s="80"/>
    </row>
    <row r="64" spans="1:13" s="5" customFormat="1" ht="15.75">
      <c r="A64" s="70"/>
      <c r="B64" s="11" t="s">
        <v>28</v>
      </c>
      <c r="C64" s="42">
        <v>904</v>
      </c>
      <c r="D64" s="13" t="s">
        <v>14</v>
      </c>
      <c r="E64" s="13" t="s">
        <v>20</v>
      </c>
      <c r="F64" s="12">
        <v>240</v>
      </c>
      <c r="G64" s="24">
        <v>190</v>
      </c>
      <c r="H64" s="24">
        <f>140-140</f>
        <v>0</v>
      </c>
      <c r="I64" s="24">
        <v>0</v>
      </c>
      <c r="J64" s="24">
        <v>0</v>
      </c>
      <c r="K64" s="24">
        <v>0</v>
      </c>
      <c r="L64" s="24">
        <v>0</v>
      </c>
      <c r="M64" s="80"/>
    </row>
    <row r="65" spans="1:13" s="5" customFormat="1" ht="35.25" customHeight="1">
      <c r="A65" s="70"/>
      <c r="B65" s="11" t="s">
        <v>16</v>
      </c>
      <c r="C65" s="42">
        <v>905</v>
      </c>
      <c r="D65" s="13" t="s">
        <v>14</v>
      </c>
      <c r="E65" s="13" t="s">
        <v>20</v>
      </c>
      <c r="F65" s="12">
        <v>240</v>
      </c>
      <c r="G65" s="24">
        <v>300</v>
      </c>
      <c r="H65" s="24">
        <f>340-340</f>
        <v>0</v>
      </c>
      <c r="I65" s="24">
        <v>0</v>
      </c>
      <c r="J65" s="24">
        <v>0</v>
      </c>
      <c r="K65" s="24">
        <v>0</v>
      </c>
      <c r="L65" s="24">
        <v>0</v>
      </c>
      <c r="M65" s="80"/>
    </row>
    <row r="66" spans="1:13" s="5" customFormat="1" ht="31.5">
      <c r="A66" s="70"/>
      <c r="B66" s="11" t="s">
        <v>8</v>
      </c>
      <c r="C66" s="42">
        <v>910</v>
      </c>
      <c r="D66" s="13" t="s">
        <v>14</v>
      </c>
      <c r="E66" s="13" t="s">
        <v>20</v>
      </c>
      <c r="F66" s="12">
        <v>240</v>
      </c>
      <c r="G66" s="24">
        <v>208</v>
      </c>
      <c r="H66" s="24">
        <f>260-260</f>
        <v>0</v>
      </c>
      <c r="I66" s="24">
        <v>0</v>
      </c>
      <c r="J66" s="24">
        <v>0</v>
      </c>
      <c r="K66" s="24">
        <v>0</v>
      </c>
      <c r="L66" s="24">
        <v>0</v>
      </c>
      <c r="M66" s="80"/>
    </row>
    <row r="67" spans="1:13" s="5" customFormat="1" ht="15.75">
      <c r="A67" s="70"/>
      <c r="B67" s="11" t="s">
        <v>87</v>
      </c>
      <c r="C67" s="42">
        <v>917</v>
      </c>
      <c r="D67" s="13" t="s">
        <v>14</v>
      </c>
      <c r="E67" s="13" t="s">
        <v>20</v>
      </c>
      <c r="F67" s="12">
        <v>240</v>
      </c>
      <c r="G67" s="24">
        <v>288</v>
      </c>
      <c r="H67" s="24">
        <f>470-470</f>
        <v>0</v>
      </c>
      <c r="I67" s="24">
        <v>0</v>
      </c>
      <c r="J67" s="24">
        <v>0</v>
      </c>
      <c r="K67" s="24">
        <v>0</v>
      </c>
      <c r="L67" s="24">
        <v>0</v>
      </c>
      <c r="M67" s="80"/>
    </row>
    <row r="68" spans="1:13" s="5" customFormat="1" ht="31.5">
      <c r="A68" s="71"/>
      <c r="B68" s="11" t="s">
        <v>55</v>
      </c>
      <c r="C68" s="42">
        <v>920</v>
      </c>
      <c r="D68" s="13" t="s">
        <v>14</v>
      </c>
      <c r="E68" s="13" t="s">
        <v>20</v>
      </c>
      <c r="F68" s="12">
        <v>240</v>
      </c>
      <c r="G68" s="24">
        <v>100</v>
      </c>
      <c r="H68" s="24">
        <f>115-115</f>
        <v>0</v>
      </c>
      <c r="I68" s="24">
        <v>0</v>
      </c>
      <c r="J68" s="24">
        <v>0</v>
      </c>
      <c r="K68" s="24">
        <v>0</v>
      </c>
      <c r="L68" s="24">
        <v>0</v>
      </c>
      <c r="M68" s="80"/>
    </row>
    <row r="69" spans="1:13" s="5" customFormat="1" ht="53.25" customHeight="1">
      <c r="A69" s="74" t="s">
        <v>80</v>
      </c>
      <c r="B69" s="74"/>
      <c r="C69" s="74"/>
      <c r="D69" s="74"/>
      <c r="E69" s="74"/>
      <c r="F69" s="74"/>
      <c r="G69" s="74"/>
      <c r="H69" s="74"/>
      <c r="I69" s="8"/>
      <c r="J69" s="8"/>
      <c r="K69" s="8"/>
      <c r="L69" s="8"/>
      <c r="M69" s="31"/>
    </row>
    <row r="70" spans="1:13" ht="34.5" customHeight="1">
      <c r="A70" s="75"/>
      <c r="B70" s="75"/>
      <c r="C70" s="75"/>
      <c r="D70" s="75"/>
      <c r="E70" s="75"/>
      <c r="F70" s="75"/>
      <c r="G70" s="75"/>
      <c r="H70" s="75"/>
      <c r="I70" s="65"/>
      <c r="J70" s="56" t="s">
        <v>56</v>
      </c>
      <c r="K70" s="56"/>
      <c r="L70" s="56"/>
    </row>
    <row r="71" spans="1:13" ht="18.75">
      <c r="A71" s="75"/>
      <c r="B71" s="75"/>
      <c r="C71" s="75"/>
      <c r="D71" s="75"/>
      <c r="E71" s="75"/>
      <c r="F71" s="75"/>
      <c r="G71" s="75"/>
      <c r="H71" s="75"/>
      <c r="I71" s="9"/>
      <c r="J71" s="9"/>
      <c r="K71" s="9"/>
      <c r="L71" s="9"/>
    </row>
    <row r="72" spans="1:13" ht="18.75">
      <c r="A72" s="75"/>
      <c r="B72" s="75"/>
      <c r="C72" s="75"/>
      <c r="D72" s="75"/>
      <c r="E72" s="75"/>
      <c r="F72" s="75"/>
      <c r="G72" s="75"/>
      <c r="H72" s="75"/>
      <c r="I72" s="9"/>
      <c r="J72" s="9"/>
      <c r="K72" s="9"/>
      <c r="L72" s="9"/>
    </row>
    <row r="73" spans="1:13">
      <c r="A73" s="50"/>
      <c r="B73" s="50"/>
      <c r="C73" s="51"/>
      <c r="D73" s="52"/>
      <c r="E73" s="52"/>
      <c r="F73" s="50"/>
    </row>
  </sheetData>
  <mergeCells count="18">
    <mergeCell ref="M32:M35"/>
    <mergeCell ref="A14:A15"/>
    <mergeCell ref="A55:A61"/>
    <mergeCell ref="B14:B15"/>
    <mergeCell ref="G14:K14"/>
    <mergeCell ref="A69:H72"/>
    <mergeCell ref="J7:M7"/>
    <mergeCell ref="J9:M9"/>
    <mergeCell ref="A11:M11"/>
    <mergeCell ref="A12:M12"/>
    <mergeCell ref="M55:M68"/>
    <mergeCell ref="A62:A68"/>
    <mergeCell ref="M14:M15"/>
    <mergeCell ref="A17:A27"/>
    <mergeCell ref="M17:M27"/>
    <mergeCell ref="A48:A49"/>
    <mergeCell ref="M48:M49"/>
    <mergeCell ref="C14:F14"/>
  </mergeCells>
  <hyperlinks>
    <hyperlink ref="C14" location="Par1099" tooltip="&lt;2&gt; До присвоения кода бюджетной классификации указываются реквизиты нормативного правового акта (решения Правительства Республики Карелия) о выделении бюджетных ассигнований бюджета Республики Карелия на реализацию мероприятий государственной программы." display="Par1099"/>
  </hyperlinks>
  <pageMargins left="1.1811023622047245" right="0.59055118110236227" top="0.59055118110236227" bottom="0.59055118110236227" header="0.31496062992125984" footer="0.31496062992125984"/>
  <pageSetup paperSize="9" scale="60" fitToHeight="0" orientation="landscape" r:id="rId1"/>
  <rowBreaks count="4" manualBreakCount="4">
    <brk id="25" max="12" man="1"/>
    <brk id="36" max="12" man="1"/>
    <brk id="45" max="12" man="1"/>
    <brk id="55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 1</vt:lpstr>
      <vt:lpstr>'Лист 1'!Заголовки_для_печати</vt:lpstr>
      <vt:lpstr>'Лист 1'!Область_печати</vt:lpstr>
    </vt:vector>
  </TitlesOfParts>
  <Company>Экономисты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Point-11</cp:lastModifiedBy>
  <cp:lastPrinted>2026-02-11T07:41:09Z</cp:lastPrinted>
  <dcterms:created xsi:type="dcterms:W3CDTF">2015-11-03T01:57:31Z</dcterms:created>
  <dcterms:modified xsi:type="dcterms:W3CDTF">2026-02-11T07:41:11Z</dcterms:modified>
</cp:coreProperties>
</file>